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1" i="87"/>
  <c r="D31" s="1"/>
  <c r="C32"/>
  <c r="C33"/>
  <c r="C34"/>
  <c r="C37"/>
  <c r="D37" s="1"/>
  <c r="C36"/>
  <c r="D36" s="1"/>
  <c r="C18" l="1"/>
  <c r="D40" l="1"/>
  <c r="C11" s="1"/>
  <c r="D32"/>
  <c r="D34"/>
  <c r="D33"/>
  <c r="C30"/>
  <c r="D30" s="1"/>
  <c r="C29"/>
  <c r="D29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5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8"/>
  <c r="E35"/>
  <c r="C35"/>
</calcChain>
</file>

<file path=xl/sharedStrings.xml><?xml version="1.0" encoding="utf-8"?>
<sst xmlns="http://schemas.openxmlformats.org/spreadsheetml/2006/main" count="1270" uniqueCount="156">
  <si>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</si>
  <si>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</si>
  <si>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</si>
  <si>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</si>
  <si>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</si>
  <si>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</si>
  <si>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</si>
  <si>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</si>
  <si>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</si>
  <si>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</si>
  <si>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</si>
  <si>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</si>
  <si>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</si>
  <si>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</si>
  <si>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</si>
  <si>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</si>
  <si>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</si>
  <si>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</si>
  <si>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</si>
  <si>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</si>
  <si>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</si>
  <si>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</si>
  <si>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</si>
  <si>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</si>
  <si>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</si>
  <si>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</si>
  <si>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</si>
  <si>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</si>
  <si>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</si>
  <si>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</si>
  <si>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</si>
  <si>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</si>
  <si>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</si>
  <si>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</si>
  <si>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</si>
  <si>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</si>
  <si>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</si>
  <si>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</si>
  <si>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</si>
  <si>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</si>
  <si>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</si>
  <si>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</si>
  <si>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</si>
  <si>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</si>
  <si>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</si>
  <si>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</si>
  <si>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</si>
  <si>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</si>
  <si>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</si>
  <si>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</si>
  <si>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</si>
  <si>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</si>
  <si>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</si>
  <si>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</si>
  <si>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</si>
  <si>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</si>
  <si>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</si>
  <si>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</si>
  <si>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</si>
  <si>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</si>
  <si>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</si>
  <si>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</si>
  <si>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</si>
  <si>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</si>
  <si>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</si>
  <si>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</si>
  <si>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</si>
  <si>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</si>
  <si>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</si>
  <si>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</si>
  <si>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</si>
  <si>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</si>
  <si>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</si>
  <si>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</si>
  <si>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</si>
  <si>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</si>
  <si>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</si>
  <si>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</si>
  <si>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</si>
  <si>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</si>
  <si>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</si>
  <si>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</si>
  <si>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</si>
  <si>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</si>
  <si>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</si>
  <si>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</si>
  <si>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</si>
  <si>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</si>
  <si>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</si>
  <si>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</si>
  <si>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</si>
  <si>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</si>
  <si>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</si>
  <si>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</si>
  <si>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</si>
  <si>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</si>
  <si>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</si>
  <si>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</si>
  <si>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</si>
  <si>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</si>
  <si>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</si>
  <si>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</si>
  <si>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</si>
  <si>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</si>
  <si>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</si>
  <si>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</si>
  <si>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</si>
  <si>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</si>
  <si>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</si>
  <si>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</si>
  <si>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</si>
  <si>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</si>
  <si>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</si>
  <si>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</si>
  <si>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</si>
  <si>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</si>
  <si>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</si>
  <si>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</si>
  <si>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</si>
  <si>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</si>
  <si>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</si>
  <si>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</si>
  <si>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</si>
  <si>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</si>
  <si>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</si>
  <si>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</si>
  <si>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</si>
  <si>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</si>
  <si>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</si>
  <si>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</si>
  <si>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</si>
  <si>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</si>
  <si>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</si>
  <si>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</si>
  <si>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</si>
  <si>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</si>
  <si>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</si>
  <si>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</si>
  <si>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</si>
  <si>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</si>
  <si>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3.8.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</si>
  <si>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</si>
  <si>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</si>
  <si>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</si>
  <si>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</si>
  <si>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</si>
  <si>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Монтажников, 5</t>
  </si>
  <si>
    <t>Замена (ремонт) ливневой трубы подъезд №3</t>
  </si>
  <si>
    <t xml:space="preserve">Ремонт межпанельных швов 20 п.м. </t>
  </si>
  <si>
    <t>Ремонт кровли 30 кв.м.</t>
  </si>
  <si>
    <t xml:space="preserve">Востановление теплоизляции на системе отпления </t>
  </si>
  <si>
    <t>Задвижки, краны</t>
  </si>
  <si>
    <t>3.5.</t>
  </si>
  <si>
    <t>3.6.</t>
  </si>
  <si>
    <t>3.9.</t>
  </si>
  <si>
    <t>Установка информационных досок 6 шт.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</si>
</sst>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19" zoomScale="77" zoomScaleNormal="77" workbookViewId="0">
      <selection activeCell="D33" sqref="D33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146</v>
      </c>
      <c r="B2" s="173"/>
      <c r="C2" s="173"/>
      <c r="D2" s="173"/>
      <c r="E2" s="173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6</v>
      </c>
      <c r="D5" s="177"/>
      <c r="E5" s="177"/>
    </row>
    <row r="6" spans="1:5" ht="19.5">
      <c r="B6" s="78" t="s">
        <v>2</v>
      </c>
      <c r="C6" s="176">
        <v>11658.01</v>
      </c>
      <c r="D6" s="177"/>
      <c r="E6" s="177"/>
    </row>
    <row r="7" spans="1:5" ht="19.5">
      <c r="B7" s="78" t="s">
        <v>89</v>
      </c>
      <c r="C7" s="79">
        <v>1295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1774963.96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D40*12</f>
        <v>275616</v>
      </c>
      <c r="D11" s="66"/>
      <c r="E11" s="46"/>
    </row>
    <row r="12" spans="1:5">
      <c r="B12" s="87" t="s">
        <v>88</v>
      </c>
      <c r="C12" s="89">
        <f>C6*C10*12</f>
        <v>1259065.08</v>
      </c>
      <c r="D12" s="66">
        <f>C12/12</f>
        <v>104922.09000000001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65751.176399999997</v>
      </c>
      <c r="D17" s="15">
        <v>5.64</v>
      </c>
      <c r="E17" s="15">
        <f>C17*12</f>
        <v>789014.11679999996</v>
      </c>
    </row>
    <row r="18" spans="1:5">
      <c r="A18" s="100" t="s">
        <v>10</v>
      </c>
      <c r="B18" s="18" t="s">
        <v>11</v>
      </c>
      <c r="C18" s="15">
        <f>0.67*C6</f>
        <v>7810.8667000000005</v>
      </c>
      <c r="D18" s="15">
        <v>0.67</v>
      </c>
      <c r="E18" s="15">
        <f>C18*12</f>
        <v>93730.400400000013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0.11580020946971224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166.5</v>
      </c>
      <c r="D20" s="15">
        <f>C20/C6</f>
        <v>1.4282025834597843E-2</v>
      </c>
      <c r="E20" s="3">
        <v>1998</v>
      </c>
    </row>
    <row r="21" spans="1:5">
      <c r="A21" s="118" t="s">
        <v>14</v>
      </c>
      <c r="B21" s="1" t="s">
        <v>38</v>
      </c>
      <c r="C21" s="15">
        <f t="shared" ref="C21" si="0">E21/12</f>
        <v>253.60416666666666</v>
      </c>
      <c r="D21" s="54">
        <f>C21/C6</f>
        <v>2.1753641201771715E-2</v>
      </c>
      <c r="E21" s="15">
        <f>C7*2.35</f>
        <v>3043.25</v>
      </c>
    </row>
    <row r="22" spans="1:5">
      <c r="A22" s="118" t="s">
        <v>45</v>
      </c>
      <c r="B22" s="1" t="s">
        <v>85</v>
      </c>
      <c r="C22" s="15">
        <f>E22/12</f>
        <v>174.82500000000002</v>
      </c>
      <c r="D22" s="54">
        <f>C22/C6</f>
        <v>1.4996127126327736E-2</v>
      </c>
      <c r="E22" s="15">
        <f>C7*1.62</f>
        <v>2097.9</v>
      </c>
    </row>
    <row r="23" spans="1:5" s="119" customFormat="1">
      <c r="A23" s="118" t="s">
        <v>132</v>
      </c>
      <c r="B23" s="1" t="s">
        <v>37</v>
      </c>
      <c r="C23" s="15">
        <f>C12*12%/12</f>
        <v>12590.650800000001</v>
      </c>
      <c r="D23" s="15">
        <f>C23/C6</f>
        <v>1.08</v>
      </c>
      <c r="E23" s="3">
        <f>C12*12%</f>
        <v>151087.80960000001</v>
      </c>
    </row>
    <row r="24" spans="1:5" ht="37.5">
      <c r="A24" s="118" t="s">
        <v>133</v>
      </c>
      <c r="B24" s="1" t="s">
        <v>83</v>
      </c>
      <c r="C24" s="15">
        <f>C12*0.9%/12</f>
        <v>944.29881000000023</v>
      </c>
      <c r="D24" s="15">
        <f>C24/C6</f>
        <v>8.1000000000000016E-2</v>
      </c>
      <c r="E24" s="3">
        <f>C12*0.9%</f>
        <v>11331.585720000003</v>
      </c>
    </row>
    <row r="25" spans="1:5" s="119" customFormat="1">
      <c r="A25" s="118" t="s">
        <v>134</v>
      </c>
      <c r="B25" s="1" t="s">
        <v>84</v>
      </c>
      <c r="C25" s="15">
        <f>C12*2.5%/12</f>
        <v>2623.0522500000002</v>
      </c>
      <c r="D25" s="15">
        <f>C25/C6</f>
        <v>0.22500000000000001</v>
      </c>
      <c r="E25" s="3">
        <f>C25*12</f>
        <v>31476.627</v>
      </c>
    </row>
    <row r="26" spans="1:5" s="121" customFormat="1">
      <c r="A26" s="118" t="s">
        <v>135</v>
      </c>
      <c r="B26" s="48" t="s">
        <v>108</v>
      </c>
      <c r="C26" s="49">
        <f>E26/12</f>
        <v>1479.1366333333333</v>
      </c>
      <c r="D26" s="49">
        <f>E26/C6/12</f>
        <v>0.1268772829439444</v>
      </c>
      <c r="E26" s="50">
        <f>C9*1%</f>
        <v>17749.639599999999</v>
      </c>
    </row>
    <row r="27" spans="1:5" s="123" customFormat="1">
      <c r="A27" s="122"/>
      <c r="B27" s="66" t="s">
        <v>141</v>
      </c>
      <c r="C27" s="14">
        <f>SUM(C17:C26)</f>
        <v>93144.110759999981</v>
      </c>
      <c r="D27" s="14">
        <f>SUM(D17:D26)</f>
        <v>7.9897092865763542</v>
      </c>
      <c r="E27" s="14">
        <f>SUM(E17:E26)</f>
        <v>1117729.3291200004</v>
      </c>
    </row>
    <row r="28" spans="1:5" ht="37.5">
      <c r="A28" s="118"/>
      <c r="B28" s="90" t="s">
        <v>94</v>
      </c>
      <c r="C28" s="134">
        <f>E28/12</f>
        <v>11777.979239999977</v>
      </c>
      <c r="D28" s="134">
        <f>C28/C6</f>
        <v>1.0102907134236441</v>
      </c>
      <c r="E28" s="134">
        <f>C12-E27</f>
        <v>141335.75087999972</v>
      </c>
    </row>
    <row r="29" spans="1:5">
      <c r="A29" s="120" t="s">
        <v>136</v>
      </c>
      <c r="B29" s="48" t="s">
        <v>131</v>
      </c>
      <c r="C29" s="15">
        <f>E29/12</f>
        <v>2498.5</v>
      </c>
      <c r="D29" s="54">
        <f>C29/C6</f>
        <v>0.21431616545190818</v>
      </c>
      <c r="E29" s="50">
        <v>29982</v>
      </c>
    </row>
    <row r="30" spans="1:5">
      <c r="A30" s="120" t="s">
        <v>137</v>
      </c>
      <c r="B30" s="48" t="s">
        <v>147</v>
      </c>
      <c r="C30" s="15">
        <f t="shared" ref="C30:C34" si="1">E30/12</f>
        <v>3083.3333333333335</v>
      </c>
      <c r="D30" s="54">
        <f>C30/C6</f>
        <v>0.26448195989996004</v>
      </c>
      <c r="E30" s="15">
        <v>37000</v>
      </c>
    </row>
    <row r="31" spans="1:5">
      <c r="A31" s="120" t="s">
        <v>138</v>
      </c>
      <c r="B31" s="1" t="s">
        <v>148</v>
      </c>
      <c r="C31" s="15">
        <f t="shared" si="1"/>
        <v>666.66666666666663</v>
      </c>
      <c r="D31" s="54">
        <f>C31/C6</f>
        <v>5.7185288627018389E-2</v>
      </c>
      <c r="E31" s="50">
        <v>8000</v>
      </c>
    </row>
    <row r="32" spans="1:5">
      <c r="A32" s="120" t="s">
        <v>139</v>
      </c>
      <c r="B32" s="1" t="s">
        <v>149</v>
      </c>
      <c r="C32" s="15">
        <f t="shared" si="1"/>
        <v>2250</v>
      </c>
      <c r="D32" s="54">
        <f>C32/C6</f>
        <v>0.19300034911618708</v>
      </c>
      <c r="E32" s="50">
        <v>27000</v>
      </c>
    </row>
    <row r="33" spans="1:6">
      <c r="A33" s="120" t="s">
        <v>152</v>
      </c>
      <c r="B33" s="1" t="s">
        <v>151</v>
      </c>
      <c r="C33" s="15">
        <f t="shared" si="1"/>
        <v>2833.3333333333335</v>
      </c>
      <c r="D33" s="54">
        <f>C33/C6</f>
        <v>0.24303747666482817</v>
      </c>
      <c r="E33" s="3">
        <v>34000</v>
      </c>
    </row>
    <row r="34" spans="1:6">
      <c r="A34" s="120" t="s">
        <v>153</v>
      </c>
      <c r="B34" s="18" t="s">
        <v>155</v>
      </c>
      <c r="C34" s="15">
        <f t="shared" si="1"/>
        <v>500</v>
      </c>
      <c r="D34" s="54">
        <f>C34/C6</f>
        <v>4.2888966470263794E-2</v>
      </c>
      <c r="E34" s="15">
        <v>6000</v>
      </c>
    </row>
    <row r="35" spans="1:6">
      <c r="A35" s="100"/>
      <c r="B35" s="22" t="s">
        <v>142</v>
      </c>
      <c r="C35" s="14">
        <f ca="1">SUM(C29:C37)</f>
        <v>20666.666666666668</v>
      </c>
      <c r="D35" s="14">
        <f>SUM(D29:D34)</f>
        <v>1.0149102062301658</v>
      </c>
      <c r="E35" s="14">
        <f ca="1">SUM(E29:E37)</f>
        <v>345000</v>
      </c>
      <c r="F35" s="135"/>
    </row>
    <row r="36" spans="1:6">
      <c r="A36" s="120" t="s">
        <v>140</v>
      </c>
      <c r="B36" s="141" t="s">
        <v>145</v>
      </c>
      <c r="C36" s="134">
        <f>E36/12</f>
        <v>9250.2866666666669</v>
      </c>
      <c r="D36" s="134">
        <f>C36/C6</f>
        <v>0.7934704693739898</v>
      </c>
      <c r="E36" s="134">
        <v>111003.44</v>
      </c>
    </row>
    <row r="37" spans="1:6" ht="18" customHeight="1">
      <c r="A37" s="18" t="s">
        <v>154</v>
      </c>
      <c r="B37" s="140" t="s">
        <v>150</v>
      </c>
      <c r="C37" s="15">
        <f>E37/12</f>
        <v>9166.6666666666661</v>
      </c>
      <c r="D37" s="54">
        <f>C37/C6</f>
        <v>0.78629771862150277</v>
      </c>
      <c r="E37" s="15">
        <v>110000</v>
      </c>
    </row>
    <row r="38" spans="1:6" ht="33" customHeight="1">
      <c r="A38" s="100"/>
      <c r="B38" s="151" t="s">
        <v>143</v>
      </c>
      <c r="C38" s="188"/>
      <c r="D38" s="136">
        <f>D27+D35</f>
        <v>9.0046194928065191</v>
      </c>
      <c r="E38" s="133"/>
    </row>
    <row r="39" spans="1:6">
      <c r="A39" s="126"/>
      <c r="B39" s="126"/>
      <c r="C39" s="127"/>
      <c r="D39" s="26"/>
      <c r="E39" s="127"/>
    </row>
    <row r="40" spans="1:6" ht="42" customHeight="1">
      <c r="A40" s="126"/>
      <c r="B40" s="137" t="s">
        <v>144</v>
      </c>
      <c r="C40" s="138">
        <v>26100</v>
      </c>
      <c r="D40" s="138">
        <f>C40/100*88</f>
        <v>22968</v>
      </c>
      <c r="E40" s="26"/>
    </row>
    <row r="41" spans="1:6">
      <c r="A41" s="126"/>
      <c r="B41" s="126"/>
      <c r="C41" s="127"/>
      <c r="D41" s="127"/>
      <c r="E41" s="127"/>
    </row>
    <row r="42" spans="1:6">
      <c r="A42" s="128"/>
      <c r="B42" s="206" t="s">
        <v>95</v>
      </c>
      <c r="C42" s="207"/>
      <c r="D42" s="207"/>
      <c r="E42" s="208"/>
    </row>
    <row r="43" spans="1:6" ht="40.5" customHeight="1">
      <c r="A43" s="128"/>
      <c r="B43" s="209"/>
      <c r="C43" s="210"/>
      <c r="D43" s="210"/>
      <c r="E43" s="211"/>
    </row>
    <row r="44" spans="1:6" ht="46.5" customHeight="1">
      <c r="A44" s="57" t="s">
        <v>39</v>
      </c>
      <c r="B44" s="57"/>
      <c r="C44" s="131"/>
      <c r="D44" s="57"/>
      <c r="E44" s="129"/>
    </row>
    <row r="45" spans="1:6">
      <c r="A45" s="126"/>
      <c r="B45" s="126"/>
      <c r="C45" s="131"/>
      <c r="D45" s="127"/>
      <c r="E45" s="127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</sheetData>
  <mergeCells count="12">
    <mergeCell ref="B38:C38"/>
    <mergeCell ref="B42:E4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2018-12-27T07:20:44Z</dcterms:modified>
</cp:coreProperties>
</file>